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85" tabRatio="712" activeTab="0"/>
  </bookViews>
  <sheets>
    <sheet name="Itinerário XIII - Ibiraiaras" sheetId="1" r:id="rId1"/>
  </sheets>
  <definedNames>
    <definedName name="_xlnm.Print_Area" localSheetId="0">'Itinerário XIII - Ibiraiaras'!$A$1:$I$56</definedName>
    <definedName name="LO25">#REF!</definedName>
  </definedNames>
  <calcPr fullCalcOnLoad="1"/>
</workbook>
</file>

<file path=xl/sharedStrings.xml><?xml version="1.0" encoding="utf-8"?>
<sst xmlns="http://schemas.openxmlformats.org/spreadsheetml/2006/main" count="65" uniqueCount="59">
  <si>
    <t>TURNO</t>
  </si>
  <si>
    <t>ALUNOS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</si>
  <si>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</si>
  <si>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</si>
  <si>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</si>
  <si>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</si>
  <si>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</si>
  <si>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</si>
  <si>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</si>
  <si>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Média de dias letivos</t>
  </si>
  <si>
    <t>CUSTO VARIÁVEL</t>
  </si>
  <si>
    <t>COMBUSTÍVEL</t>
  </si>
  <si>
    <t>MANUTENÇÃO</t>
  </si>
  <si>
    <t>SEGURO ALUNOS</t>
  </si>
  <si>
    <t>SIMPLES</t>
  </si>
  <si>
    <t>ISSQN</t>
  </si>
  <si>
    <t>IMPOSTOS</t>
  </si>
  <si>
    <t>CUSTO FIXO</t>
  </si>
  <si>
    <t>IPVA</t>
  </si>
  <si>
    <t>LICENCIAMENTO</t>
  </si>
  <si>
    <t>FINANCEIRA</t>
  </si>
  <si>
    <t>DEPRECIAÇÃO</t>
  </si>
  <si>
    <t>SEGURO TOTAL</t>
  </si>
  <si>
    <t>MOTORISTA</t>
  </si>
  <si>
    <t>FGTS</t>
  </si>
  <si>
    <t>EXTRA</t>
  </si>
  <si>
    <t>PREÇO</t>
  </si>
  <si>
    <t>TAXA USO VEÍC</t>
  </si>
  <si>
    <t>RETORNO INVESTIMENTO</t>
  </si>
  <si>
    <t>LUCRO</t>
  </si>
  <si>
    <t>LUCRO MÊS</t>
  </si>
  <si>
    <t>FIXO MENSAL</t>
  </si>
  <si>
    <t>COMB</t>
  </si>
  <si>
    <t>MANUT</t>
  </si>
  <si>
    <t>OUTROS</t>
  </si>
  <si>
    <t>MOTORIS</t>
  </si>
  <si>
    <t>DEFINIÇÃO DO PREÇO</t>
  </si>
  <si>
    <t>Tempo conduzindo o veículo</t>
  </si>
  <si>
    <t>Mensal</t>
  </si>
  <si>
    <t>Viagem</t>
  </si>
  <si>
    <t>Tempo total (horas)</t>
  </si>
  <si>
    <t>km pavimentado</t>
  </si>
  <si>
    <t>PREÇO/Km Simples</t>
  </si>
  <si>
    <t>PREÇO/Km TOTAL</t>
  </si>
  <si>
    <t>PREÇO / %</t>
  </si>
  <si>
    <t xml:space="preserve">R$ seguro / aluno/mês </t>
  </si>
  <si>
    <t>Férias 11,11</t>
  </si>
  <si>
    <t>13 S. 8,33</t>
  </si>
  <si>
    <t>Valor máximo por Km rodado:</t>
  </si>
  <si>
    <t>¹Sem Pavimentação</t>
  </si>
  <si>
    <t>R$ Veículo no máximo 20 anos de uso</t>
  </si>
  <si>
    <t>SEGURO OBRIG. DPVAT</t>
  </si>
  <si>
    <t>CUSTOS ADMINISTRATIVOS</t>
  </si>
  <si>
    <t>QUANT. DE MOTORISTAS</t>
  </si>
  <si>
    <t>Veículo com no mínimo 24 lugares</t>
  </si>
  <si>
    <t>Itinerário XIII</t>
  </si>
  <si>
    <t>VISTORIA</t>
  </si>
  <si>
    <t>SALÁRIO (ref 1h/dia)</t>
  </si>
  <si>
    <t>Pregão Presencial 19/2021 - ANEXO VIII</t>
  </si>
</sst>
</file>

<file path=xl/styles.xml><?xml version="1.0" encoding="utf-8"?>
<styleSheet xmlns="http://schemas.openxmlformats.org/spreadsheetml/2006/main">
  <numFmts count="4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#,##0.0"/>
    <numFmt numFmtId="196" formatCode="0.0000%"/>
    <numFmt numFmtId="197" formatCode="#,##0.0000"/>
    <numFmt numFmtId="198" formatCode="&quot;R$&quot;\ #,##0.00"/>
    <numFmt numFmtId="199" formatCode="&quot;R$ 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3">
    <xf numFmtId="4" fontId="0" fillId="0" borderId="0" xfId="0" applyAlignment="1">
      <alignment/>
    </xf>
    <xf numFmtId="4" fontId="0" fillId="0" borderId="0" xfId="0" applyFont="1" applyAlignment="1">
      <alignment/>
    </xf>
    <xf numFmtId="4" fontId="3" fillId="0" borderId="0" xfId="0" applyFont="1" applyFill="1" applyBorder="1" applyAlignment="1">
      <alignment horizontal="center"/>
    </xf>
    <xf numFmtId="4" fontId="4" fillId="0" borderId="10" xfId="0" applyFont="1" applyBorder="1" applyAlignment="1">
      <alignment horizontal="left"/>
    </xf>
    <xf numFmtId="4" fontId="4" fillId="0" borderId="10" xfId="0" applyFont="1" applyBorder="1" applyAlignment="1">
      <alignment horizontal="center"/>
    </xf>
    <xf numFmtId="4" fontId="4" fillId="0" borderId="0" xfId="0" applyFont="1" applyAlignment="1">
      <alignment/>
    </xf>
    <xf numFmtId="4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" fontId="3" fillId="0" borderId="10" xfId="0" applyFont="1" applyBorder="1" applyAlignment="1">
      <alignment horizontal="center"/>
    </xf>
    <xf numFmtId="4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1" xfId="0" applyFont="1" applyBorder="1" applyAlignment="1">
      <alignment/>
    </xf>
    <xf numFmtId="4" fontId="4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Font="1" applyBorder="1" applyAlignment="1">
      <alignment/>
    </xf>
    <xf numFmtId="4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Font="1" applyBorder="1" applyAlignment="1">
      <alignment/>
    </xf>
    <xf numFmtId="184" fontId="3" fillId="0" borderId="10" xfId="46" applyFont="1" applyBorder="1" applyAlignment="1">
      <alignment/>
    </xf>
    <xf numFmtId="4" fontId="3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3" fillId="0" borderId="0" xfId="0" applyFont="1" applyAlignment="1">
      <alignment horizontal="left"/>
    </xf>
    <xf numFmtId="4" fontId="3" fillId="0" borderId="0" xfId="0" applyFont="1" applyAlignment="1">
      <alignment/>
    </xf>
    <xf numFmtId="4" fontId="4" fillId="0" borderId="0" xfId="0" applyFont="1" applyAlignment="1">
      <alignment horizontal="left"/>
    </xf>
    <xf numFmtId="4" fontId="4" fillId="0" borderId="10" xfId="0" applyFont="1" applyFill="1" applyBorder="1" applyAlignment="1">
      <alignment horizontal="center"/>
    </xf>
    <xf numFmtId="4" fontId="3" fillId="0" borderId="10" xfId="0" applyFont="1" applyBorder="1" applyAlignment="1">
      <alignment horizontal="left"/>
    </xf>
    <xf numFmtId="199" fontId="3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4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10" fontId="4" fillId="35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0" xfId="0" applyFont="1" applyFill="1" applyBorder="1" applyAlignment="1">
      <alignment/>
    </xf>
    <xf numFmtId="4" fontId="5" fillId="0" borderId="11" xfId="0" applyFont="1" applyBorder="1" applyAlignment="1">
      <alignment horizontal="center"/>
    </xf>
    <xf numFmtId="4" fontId="4" fillId="0" borderId="12" xfId="0" applyFont="1" applyBorder="1" applyAlignment="1">
      <alignment horizontal="left"/>
    </xf>
    <xf numFmtId="4" fontId="4" fillId="0" borderId="13" xfId="0" applyFont="1" applyBorder="1" applyAlignment="1">
      <alignment horizontal="left"/>
    </xf>
    <xf numFmtId="4" fontId="4" fillId="0" borderId="14" xfId="0" applyFont="1" applyBorder="1" applyAlignment="1">
      <alignment horizontal="left"/>
    </xf>
    <xf numFmtId="4" fontId="3" fillId="36" borderId="15" xfId="0" applyFont="1" applyFill="1" applyBorder="1" applyAlignment="1">
      <alignment horizontal="center"/>
    </xf>
    <xf numFmtId="4" fontId="3" fillId="36" borderId="16" xfId="0" applyFont="1" applyFill="1" applyBorder="1" applyAlignment="1">
      <alignment horizontal="center"/>
    </xf>
    <xf numFmtId="4" fontId="3" fillId="36" borderId="17" xfId="0" applyFont="1" applyFill="1" applyBorder="1" applyAlignment="1">
      <alignment horizontal="center"/>
    </xf>
    <xf numFmtId="4" fontId="3" fillId="37" borderId="12" xfId="0" applyFont="1" applyFill="1" applyBorder="1" applyAlignment="1">
      <alignment horizontal="center"/>
    </xf>
    <xf numFmtId="4" fontId="3" fillId="37" borderId="13" xfId="0" applyFont="1" applyFill="1" applyBorder="1" applyAlignment="1">
      <alignment horizontal="center"/>
    </xf>
    <xf numFmtId="4" fontId="3" fillId="37" borderId="14" xfId="0" applyFont="1" applyFill="1" applyBorder="1" applyAlignment="1">
      <alignment horizontal="center"/>
    </xf>
    <xf numFmtId="4" fontId="4" fillId="38" borderId="12" xfId="0" applyFont="1" applyFill="1" applyBorder="1" applyAlignment="1">
      <alignment horizontal="center"/>
    </xf>
    <xf numFmtId="4" fontId="4" fillId="38" borderId="13" xfId="0" applyFont="1" applyFill="1" applyBorder="1" applyAlignment="1">
      <alignment horizontal="center"/>
    </xf>
    <xf numFmtId="4" fontId="4" fillId="3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V56"/>
  <sheetViews>
    <sheetView tabSelected="1" zoomScale="75" zoomScaleNormal="75" zoomScalePageLayoutView="0" workbookViewId="0" topLeftCell="A1">
      <selection activeCell="A1" sqref="A1:I56"/>
    </sheetView>
  </sheetViews>
  <sheetFormatPr defaultColWidth="9.140625" defaultRowHeight="12.75"/>
  <cols>
    <col min="1" max="1" width="34.8515625" style="5" customWidth="1"/>
    <col min="2" max="2" width="13.421875" style="5" bestFit="1" customWidth="1"/>
    <col min="3" max="3" width="10.00390625" style="5" customWidth="1"/>
    <col min="4" max="4" width="18.00390625" style="5" bestFit="1" customWidth="1"/>
    <col min="5" max="5" width="13.421875" style="5" bestFit="1" customWidth="1"/>
    <col min="6" max="6" width="14.7109375" style="5" bestFit="1" customWidth="1"/>
    <col min="7" max="7" width="10.140625" style="5" customWidth="1"/>
    <col min="8" max="8" width="8.8515625" style="5" customWidth="1"/>
    <col min="9" max="9" width="17.57421875" style="5" customWidth="1"/>
  </cols>
  <sheetData>
    <row r="1" spans="1:22" ht="15.75">
      <c r="A1" s="44" t="s">
        <v>58</v>
      </c>
      <c r="B1" s="45"/>
      <c r="C1" s="45"/>
      <c r="D1" s="45"/>
      <c r="E1" s="45"/>
      <c r="F1" s="45"/>
      <c r="G1" s="45"/>
      <c r="H1" s="45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47" t="s">
        <v>55</v>
      </c>
      <c r="B2" s="48"/>
      <c r="C2" s="48"/>
      <c r="D2" s="48"/>
      <c r="E2" s="48"/>
      <c r="F2" s="48"/>
      <c r="G2" s="48"/>
      <c r="H2" s="48"/>
      <c r="I2" s="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3" t="s">
        <v>0</v>
      </c>
      <c r="B4" s="4"/>
      <c r="C4" s="4"/>
      <c r="D4" s="4"/>
      <c r="E4" s="4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3" t="s">
        <v>1</v>
      </c>
      <c r="B5" s="34">
        <v>24</v>
      </c>
      <c r="C5" s="30"/>
      <c r="D5" s="30"/>
      <c r="E5" s="34">
        <f>B5</f>
        <v>24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41" t="s">
        <v>41</v>
      </c>
      <c r="B6" s="42"/>
      <c r="C6" s="42"/>
      <c r="D6" s="43"/>
      <c r="E6" s="34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41" t="s">
        <v>3</v>
      </c>
      <c r="B7" s="42"/>
      <c r="C7" s="42"/>
      <c r="D7" s="43"/>
      <c r="E7" s="34">
        <v>21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41" t="s">
        <v>4</v>
      </c>
      <c r="B8" s="42"/>
      <c r="C8" s="42"/>
      <c r="D8" s="43"/>
      <c r="E8" s="4">
        <v>30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41" t="s">
        <v>37</v>
      </c>
      <c r="B9" s="42"/>
      <c r="C9" s="42"/>
      <c r="D9" s="43"/>
      <c r="E9" s="34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41" t="s">
        <v>40</v>
      </c>
      <c r="B10" s="42"/>
      <c r="C10" s="42"/>
      <c r="D10" s="43"/>
      <c r="E10" s="4">
        <f>E9</f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41" t="s">
        <v>45</v>
      </c>
      <c r="B11" s="42"/>
      <c r="C11" s="42"/>
      <c r="D11" s="43"/>
      <c r="E11" s="35">
        <v>8.5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6" t="s">
        <v>5</v>
      </c>
      <c r="B12" s="50" t="s">
        <v>54</v>
      </c>
      <c r="C12" s="51"/>
      <c r="D12" s="51"/>
      <c r="E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41" t="s">
        <v>50</v>
      </c>
      <c r="B13" s="42"/>
      <c r="C13" s="42"/>
      <c r="D13" s="43"/>
      <c r="E13" s="35">
        <v>78880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41" t="s">
        <v>6</v>
      </c>
      <c r="B14" s="42"/>
      <c r="C14" s="42"/>
      <c r="D14" s="43"/>
      <c r="E14" s="34">
        <v>4.52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41" t="s">
        <v>7</v>
      </c>
      <c r="B15" s="42"/>
      <c r="C15" s="42"/>
      <c r="D15" s="43"/>
      <c r="E15" s="34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41" t="s">
        <v>8</v>
      </c>
      <c r="B16" s="42"/>
      <c r="C16" s="42"/>
      <c r="D16" s="43"/>
      <c r="E16" s="34">
        <v>0.74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41" t="s">
        <v>9</v>
      </c>
      <c r="B17" s="42"/>
      <c r="C17" s="42"/>
      <c r="D17" s="43"/>
      <c r="E17" s="34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0:22" ht="15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47" t="s">
        <v>10</v>
      </c>
      <c r="B19" s="48"/>
      <c r="C19" s="48"/>
      <c r="D19" s="48"/>
      <c r="E19" s="48"/>
      <c r="F19" s="4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6" t="s">
        <v>11</v>
      </c>
      <c r="B20" s="7">
        <f>(E17*E8*E14)/E15</f>
        <v>903.9999999999999</v>
      </c>
      <c r="C20" s="6"/>
      <c r="D20" s="6"/>
      <c r="E20" s="6" t="s">
        <v>14</v>
      </c>
      <c r="F20" s="36">
        <v>0.06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6" t="s">
        <v>12</v>
      </c>
      <c r="B21" s="8">
        <f>B20*E16</f>
        <v>668.9599999999999</v>
      </c>
      <c r="C21" s="6"/>
      <c r="D21" s="6"/>
      <c r="E21" s="6" t="s">
        <v>15</v>
      </c>
      <c r="F21" s="36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6" t="s">
        <v>13</v>
      </c>
      <c r="B22" s="6">
        <f>(E5*E11)/12</f>
        <v>17</v>
      </c>
      <c r="C22" s="6"/>
      <c r="D22" s="6"/>
      <c r="E22" s="6" t="s">
        <v>16</v>
      </c>
      <c r="F22" s="9">
        <f>SUM(F20:F21)</f>
        <v>0.06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0" t="s">
        <v>2</v>
      </c>
      <c r="B23" s="7">
        <f>SUM(B20:B22)</f>
        <v>1589.9599999999998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1"/>
      <c r="B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47" t="s">
        <v>17</v>
      </c>
      <c r="B25" s="48"/>
      <c r="C25" s="48"/>
      <c r="D25" s="48"/>
      <c r="E25" s="48"/>
      <c r="F25" s="48"/>
      <c r="G25" s="48"/>
      <c r="H25" s="48"/>
      <c r="I25" s="4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3" t="s">
        <v>18</v>
      </c>
      <c r="B26" s="37">
        <f>E13*2/100</f>
        <v>1577.6</v>
      </c>
      <c r="D26" s="40" t="s">
        <v>57</v>
      </c>
      <c r="E26" s="14" t="s">
        <v>47</v>
      </c>
      <c r="F26" s="14" t="s">
        <v>46</v>
      </c>
      <c r="G26" s="14" t="s">
        <v>24</v>
      </c>
      <c r="H26" s="14" t="s">
        <v>25</v>
      </c>
      <c r="I26" s="14" t="s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6" t="s">
        <v>51</v>
      </c>
      <c r="B27" s="38">
        <v>0</v>
      </c>
      <c r="D27" s="35">
        <v>288</v>
      </c>
      <c r="E27" s="15">
        <f>D27/12</f>
        <v>24</v>
      </c>
      <c r="F27" s="15">
        <f>(D27*0.1111)</f>
        <v>31.9968</v>
      </c>
      <c r="G27" s="15">
        <f>(D27+E27+F27)*0.08</f>
        <v>27.519744000000003</v>
      </c>
      <c r="H27" s="15">
        <f>D27*0.1</f>
        <v>28.8</v>
      </c>
      <c r="I27" s="15">
        <f>SUM(D27:H27)</f>
        <v>400.316544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6" t="s">
        <v>19</v>
      </c>
      <c r="B28" s="38">
        <v>85.23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6" t="s">
        <v>52</v>
      </c>
      <c r="B29" s="38">
        <v>1000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6" t="s">
        <v>56</v>
      </c>
      <c r="B30" s="38">
        <v>500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6" t="s">
        <v>20</v>
      </c>
      <c r="B31" s="38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6" t="s">
        <v>21</v>
      </c>
      <c r="B32" s="38">
        <f>E13*5/100</f>
        <v>3944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6" t="s">
        <v>22</v>
      </c>
      <c r="B33" s="38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6" t="s">
        <v>53</v>
      </c>
      <c r="B34" s="38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6" t="s">
        <v>23</v>
      </c>
      <c r="B35" s="7">
        <f>I27*12*B34</f>
        <v>4803.798528</v>
      </c>
      <c r="D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6" t="s">
        <v>2</v>
      </c>
      <c r="B36" s="7">
        <f>SUM(B26:B35)</f>
        <v>11911.628528000001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6" t="s">
        <v>31</v>
      </c>
      <c r="B37" s="7">
        <f>B36/12</f>
        <v>992.6357106666668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6"/>
      <c r="B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47" t="s">
        <v>36</v>
      </c>
      <c r="B39" s="4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7" t="s">
        <v>27</v>
      </c>
      <c r="B40" s="18">
        <f>E10*E17/180</f>
        <v>0.1111111111111111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7" t="s">
        <v>28</v>
      </c>
      <c r="B41" s="39">
        <v>0.15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7" t="s">
        <v>29</v>
      </c>
      <c r="B42" s="19">
        <f>B41*E13*B40</f>
        <v>1314.6666666666665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7" t="s">
        <v>30</v>
      </c>
      <c r="B43" s="19">
        <f>B42/10</f>
        <v>131.46666666666664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20" t="s">
        <v>26</v>
      </c>
      <c r="B44" s="21">
        <f>(B43+B37+B23)/(1-F22)</f>
        <v>2887.30040141844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7" t="s">
        <v>16</v>
      </c>
      <c r="B45" s="19">
        <f>F22*B44</f>
        <v>173.2380240851064</v>
      </c>
      <c r="C45" s="10" t="s">
        <v>39</v>
      </c>
      <c r="D45" s="10" t="s">
        <v>38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20" t="s">
        <v>42</v>
      </c>
      <c r="B46" s="21">
        <f>B44/(E17*E8)</f>
        <v>4.812167335697399</v>
      </c>
      <c r="C46" s="22">
        <f>B46*E8</f>
        <v>144.365020070922</v>
      </c>
      <c r="D46" s="23">
        <f>B46*E8*E17</f>
        <v>2887.30040141844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22" t="s">
        <v>49</v>
      </c>
      <c r="B47" s="21">
        <f>(E7*0.1)*B46/100</f>
        <v>0.10105551404964538</v>
      </c>
      <c r="C47" s="22">
        <f>B47*E7</f>
        <v>2.122165795042553</v>
      </c>
      <c r="D47" s="23">
        <f>B47*E7*E17</f>
        <v>42.44331590085106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20" t="s">
        <v>43</v>
      </c>
      <c r="B48" s="21">
        <f>B46+B47</f>
        <v>4.9132228497470445</v>
      </c>
      <c r="C48" s="21">
        <f>C46+C47</f>
        <v>146.48718586596453</v>
      </c>
      <c r="D48" s="21">
        <f>D46+D47</f>
        <v>2929.7437173192907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0:22" ht="15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24" t="s">
        <v>44</v>
      </c>
      <c r="B50" s="24" t="s">
        <v>32</v>
      </c>
      <c r="C50" s="24" t="s">
        <v>33</v>
      </c>
      <c r="D50" s="24" t="s">
        <v>16</v>
      </c>
      <c r="E50" s="24" t="s">
        <v>35</v>
      </c>
      <c r="F50" s="24" t="s">
        <v>29</v>
      </c>
      <c r="G50" s="24" t="s">
        <v>34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25">
        <f>B44</f>
        <v>2887.30040141844</v>
      </c>
      <c r="B51" s="25">
        <f>B20</f>
        <v>903.9999999999999</v>
      </c>
      <c r="C51" s="26">
        <f>B21</f>
        <v>668.9599999999999</v>
      </c>
      <c r="D51" s="25">
        <f>B45</f>
        <v>173.2380240851064</v>
      </c>
      <c r="E51" s="25">
        <f>B35/12*B40</f>
        <v>44.479616</v>
      </c>
      <c r="F51" s="25">
        <f>B43</f>
        <v>131.46666666666664</v>
      </c>
      <c r="G51" s="25">
        <f>A51-B51-C51-D51-E51-F51</f>
        <v>965.1560946666666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26">
        <v>100</v>
      </c>
      <c r="B52" s="33">
        <f aca="true" t="shared" si="0" ref="B52:G52">B51/$A$51*100</f>
        <v>31.309523579738812</v>
      </c>
      <c r="C52" s="26">
        <f t="shared" si="0"/>
        <v>23.169047449006726</v>
      </c>
      <c r="D52" s="26">
        <f t="shared" si="0"/>
        <v>6</v>
      </c>
      <c r="E52" s="26">
        <f t="shared" si="0"/>
        <v>1.5405260906744778</v>
      </c>
      <c r="F52" s="26">
        <f t="shared" si="0"/>
        <v>4.553272898174406</v>
      </c>
      <c r="G52" s="26">
        <f t="shared" si="0"/>
        <v>33.42762998240556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0:22" ht="15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2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31" t="s">
        <v>48</v>
      </c>
      <c r="B56" s="32">
        <f>B48</f>
        <v>4.9132228497470445</v>
      </c>
      <c r="C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</sheetData>
  <sheetProtection/>
  <mergeCells count="17">
    <mergeCell ref="A16:D16"/>
    <mergeCell ref="A17:D17"/>
    <mergeCell ref="A19:F19"/>
    <mergeCell ref="A25:I25"/>
    <mergeCell ref="A39:B39"/>
    <mergeCell ref="A10:D10"/>
    <mergeCell ref="A11:D11"/>
    <mergeCell ref="A14:D14"/>
    <mergeCell ref="A15:D15"/>
    <mergeCell ref="B12:E12"/>
    <mergeCell ref="A13:D13"/>
    <mergeCell ref="A1:I1"/>
    <mergeCell ref="A2:I2"/>
    <mergeCell ref="A6:D6"/>
    <mergeCell ref="A7:D7"/>
    <mergeCell ref="A8:D8"/>
    <mergeCell ref="A9:D9"/>
  </mergeCells>
  <printOptions/>
  <pageMargins left="1.1811023622047245" right="0.7874015748031497" top="1.3779527559055118" bottom="0.787401574803149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Cristina Zapparoli</cp:lastModifiedBy>
  <cp:lastPrinted>2021-08-11T19:19:53Z</cp:lastPrinted>
  <dcterms:created xsi:type="dcterms:W3CDTF">2001-09-26T13:41:33Z</dcterms:created>
  <dcterms:modified xsi:type="dcterms:W3CDTF">2021-08-11T19:20:30Z</dcterms:modified>
  <cp:category/>
  <cp:version/>
  <cp:contentType/>
  <cp:contentStatus/>
</cp:coreProperties>
</file>